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4376" windowHeight="4128"/>
  </bookViews>
  <sheets>
    <sheet name="Лист1" sheetId="4" r:id="rId1"/>
  </sheets>
  <externalReferences>
    <externalReference r:id="rId2"/>
  </externalReferences>
  <calcPr calcId="124519"/>
</workbook>
</file>

<file path=xl/calcChain.xml><?xml version="1.0" encoding="utf-8"?>
<calcChain xmlns="http://schemas.openxmlformats.org/spreadsheetml/2006/main">
  <c r="C34" i="4"/>
  <c r="C33"/>
  <c r="C32"/>
  <c r="G31"/>
  <c r="F31"/>
  <c r="E31"/>
  <c r="D31"/>
  <c r="C31"/>
  <c r="C30"/>
  <c r="C28"/>
  <c r="C27"/>
  <c r="C26"/>
  <c r="C25"/>
  <c r="G24"/>
  <c r="F24"/>
  <c r="E24"/>
  <c r="D24"/>
  <c r="C24"/>
  <c r="G23"/>
  <c r="F23"/>
  <c r="E23"/>
  <c r="D23"/>
  <c r="C23"/>
  <c r="C22"/>
  <c r="C20"/>
  <c r="C19"/>
  <c r="C18"/>
  <c r="G17"/>
  <c r="F17"/>
  <c r="E17"/>
  <c r="D17"/>
  <c r="C17"/>
  <c r="C16"/>
  <c r="C14"/>
  <c r="C13"/>
  <c r="C12"/>
  <c r="C11"/>
  <c r="G10"/>
  <c r="G15" s="1"/>
  <c r="F10"/>
  <c r="F15" s="1"/>
  <c r="E10"/>
  <c r="E15" s="1"/>
  <c r="D10"/>
  <c r="D15" s="1"/>
  <c r="C10"/>
  <c r="G9"/>
  <c r="F9"/>
  <c r="E9"/>
  <c r="D9"/>
  <c r="C9"/>
  <c r="C8"/>
  <c r="C15" s="1"/>
  <c r="A1"/>
  <c r="C36" l="1"/>
  <c r="D36"/>
  <c r="E36"/>
  <c r="F36"/>
  <c r="G36"/>
  <c r="C29"/>
  <c r="D29"/>
  <c r="E29"/>
  <c r="F29"/>
  <c r="G29"/>
</calcChain>
</file>

<file path=xl/sharedStrings.xml><?xml version="1.0" encoding="utf-8"?>
<sst xmlns="http://schemas.openxmlformats.org/spreadsheetml/2006/main" count="62" uniqueCount="53">
  <si>
    <t xml:space="preserve">Баланс электрической энергии и мощности                  </t>
  </si>
  <si>
    <t>№                                                   п/п</t>
  </si>
  <si>
    <t>Показатели</t>
  </si>
  <si>
    <t>2019 факт</t>
  </si>
  <si>
    <t>Всего</t>
  </si>
  <si>
    <t>По уровням напряжения</t>
  </si>
  <si>
    <t>ВН</t>
  </si>
  <si>
    <t>СН I</t>
  </si>
  <si>
    <t>СН II</t>
  </si>
  <si>
    <t>НН</t>
  </si>
  <si>
    <t>Отпуск мощности, МВт</t>
  </si>
  <si>
    <t>1.1.</t>
  </si>
  <si>
    <t>от поставщиков</t>
  </si>
  <si>
    <t>1.2.</t>
  </si>
  <si>
    <t>из смежной сети, в том числе:</t>
  </si>
  <si>
    <t>1.2.1.</t>
  </si>
  <si>
    <t>1.2.2.</t>
  </si>
  <si>
    <t>1.2.3.</t>
  </si>
  <si>
    <t>2.</t>
  </si>
  <si>
    <t>Потери мощности, МВт</t>
  </si>
  <si>
    <t>2.1.</t>
  </si>
  <si>
    <t>Потери мощности, %</t>
  </si>
  <si>
    <t>3.</t>
  </si>
  <si>
    <t xml:space="preserve">Мощность на производственные и хозяйственные нужды </t>
  </si>
  <si>
    <t>4.</t>
  </si>
  <si>
    <t xml:space="preserve">Полезный отпуск мощности, МВт, в т.ч. </t>
  </si>
  <si>
    <t>4.1.</t>
  </si>
  <si>
    <t xml:space="preserve">- заявленная (расчетная) мощность потребителей, пользующихся региональными электрическими сетями </t>
  </si>
  <si>
    <t>4.2.</t>
  </si>
  <si>
    <t>- заявленная (расчетная) мощность потребителей оптового рынка</t>
  </si>
  <si>
    <t>4.3.</t>
  </si>
  <si>
    <t>- сальдо переток в ООО "БАШРЭС"</t>
  </si>
  <si>
    <t>5.</t>
  </si>
  <si>
    <t>Отпуск электроэнергии, млн.кВтч</t>
  </si>
  <si>
    <t>5.1.</t>
  </si>
  <si>
    <t>5.2.</t>
  </si>
  <si>
    <t>5.2.1.</t>
  </si>
  <si>
    <t>5.2.2.</t>
  </si>
  <si>
    <t>5.2.3.</t>
  </si>
  <si>
    <t>6.</t>
  </si>
  <si>
    <t>Потери электроэнергии, млн.кВтч</t>
  </si>
  <si>
    <t>6.1.</t>
  </si>
  <si>
    <t>Потери электроэнергии, %</t>
  </si>
  <si>
    <t>7.</t>
  </si>
  <si>
    <t>Электроэнергия на производственные и хозяйственные нужды комбината</t>
  </si>
  <si>
    <t>8.</t>
  </si>
  <si>
    <t xml:space="preserve">Полезный отпуск энергии, млн.кВтч, в т.ч.  </t>
  </si>
  <si>
    <t>8.1.</t>
  </si>
  <si>
    <t>потребителям, пользующимся региональными электрическими сетями (потребителям ЭСКБ)</t>
  </si>
  <si>
    <t>8.2.</t>
  </si>
  <si>
    <t>- потребителям оптового рынка</t>
  </si>
  <si>
    <t>8.3.</t>
  </si>
  <si>
    <t>Годовое число часов использования мощности</t>
  </si>
</sst>
</file>

<file path=xl/styles.xml><?xml version="1.0" encoding="utf-8"?>
<styleSheet xmlns="http://schemas.openxmlformats.org/spreadsheetml/2006/main">
  <numFmts count="2">
    <numFmt numFmtId="166" formatCode="0.0000"/>
    <numFmt numFmtId="167" formatCode="0.0000000"/>
  </numFmts>
  <fonts count="6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 CYR"/>
      <charset val="204"/>
    </font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5" fillId="0" borderId="0"/>
    <xf numFmtId="9" fontId="4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1" applyFont="1" applyBorder="1"/>
    <xf numFmtId="0" fontId="3" fillId="0" borderId="0" xfId="1" applyFont="1"/>
    <xf numFmtId="0" fontId="3" fillId="0" borderId="0" xfId="1" applyFont="1" applyBorder="1" applyAlignment="1">
      <alignment horizontal="center" vertical="center" wrapText="1"/>
    </xf>
    <xf numFmtId="0" fontId="2" fillId="0" borderId="0" xfId="2" applyNumberFormat="1" applyFont="1" applyFill="1" applyBorder="1" applyAlignment="1" applyProtection="1">
      <alignment horizontal="center" vertical="top" wrapText="1"/>
    </xf>
    <xf numFmtId="0" fontId="3" fillId="0" borderId="2" xfId="1" applyFont="1" applyBorder="1" applyAlignment="1">
      <alignment horizontal="left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/>
    </xf>
    <xf numFmtId="0" fontId="3" fillId="0" borderId="1" xfId="1" applyFont="1" applyFill="1" applyBorder="1" applyAlignment="1">
      <alignment horizontal="right" vertical="center" wrapText="1"/>
    </xf>
    <xf numFmtId="166" fontId="3" fillId="0" borderId="1" xfId="1" applyNumberFormat="1" applyFont="1" applyFill="1" applyBorder="1" applyAlignment="1">
      <alignment horizontal="right" vertical="center"/>
    </xf>
    <xf numFmtId="0" fontId="3" fillId="0" borderId="1" xfId="1" applyFont="1" applyBorder="1" applyAlignment="1">
      <alignment horizontal="right" vertical="center" wrapText="1"/>
    </xf>
    <xf numFmtId="166" fontId="3" fillId="0" borderId="1" xfId="1" applyNumberFormat="1" applyFont="1" applyBorder="1" applyAlignment="1">
      <alignment horizontal="right" vertical="center"/>
    </xf>
    <xf numFmtId="166" fontId="3" fillId="2" borderId="1" xfId="1" applyNumberFormat="1" applyFont="1" applyFill="1" applyBorder="1" applyAlignment="1">
      <alignment horizontal="right" vertical="center"/>
    </xf>
    <xf numFmtId="10" fontId="3" fillId="0" borderId="1" xfId="3" applyNumberFormat="1" applyFont="1" applyFill="1" applyBorder="1" applyAlignment="1">
      <alignment horizontal="right" vertical="center"/>
    </xf>
    <xf numFmtId="166" fontId="3" fillId="2" borderId="1" xfId="3" applyNumberFormat="1" applyFont="1" applyFill="1" applyBorder="1" applyAlignment="1">
      <alignment horizontal="right" vertical="center"/>
    </xf>
    <xf numFmtId="0" fontId="3" fillId="0" borderId="4" xfId="1" applyFont="1" applyFill="1" applyBorder="1" applyAlignment="1">
      <alignment horizontal="right" vertical="center" wrapText="1"/>
    </xf>
    <xf numFmtId="0" fontId="3" fillId="0" borderId="5" xfId="1" applyFont="1" applyFill="1" applyBorder="1" applyAlignment="1">
      <alignment horizontal="right" vertical="center" wrapText="1"/>
    </xf>
    <xf numFmtId="0" fontId="3" fillId="0" borderId="1" xfId="1" applyFont="1" applyFill="1" applyBorder="1" applyAlignment="1">
      <alignment horizontal="left" vertical="center" wrapText="1"/>
    </xf>
    <xf numFmtId="0" fontId="3" fillId="0" borderId="1" xfId="1" applyFont="1" applyBorder="1" applyAlignment="1">
      <alignment horizontal="left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1" xfId="1" quotePrefix="1" applyFont="1" applyBorder="1" applyAlignment="1">
      <alignment horizontal="left" vertical="center" wrapText="1"/>
    </xf>
    <xf numFmtId="167" fontId="3" fillId="2" borderId="1" xfId="1" applyNumberFormat="1" applyFont="1" applyFill="1" applyBorder="1" applyAlignment="1">
      <alignment horizontal="right" vertical="center"/>
    </xf>
    <xf numFmtId="1" fontId="3" fillId="0" borderId="1" xfId="1" applyNumberFormat="1" applyFont="1" applyFill="1" applyBorder="1" applyAlignment="1">
      <alignment horizontal="right" vertical="center"/>
    </xf>
    <xf numFmtId="0" fontId="3" fillId="3" borderId="1" xfId="1" applyFont="1" applyFill="1" applyBorder="1" applyAlignment="1">
      <alignment horizontal="right" vertical="center" wrapText="1"/>
    </xf>
    <xf numFmtId="0" fontId="3" fillId="3" borderId="1" xfId="1" applyFont="1" applyFill="1" applyBorder="1" applyAlignment="1">
      <alignment horizontal="left" vertical="center" wrapText="1"/>
    </xf>
    <xf numFmtId="166" fontId="3" fillId="3" borderId="1" xfId="1" applyNumberFormat="1" applyFont="1" applyFill="1" applyBorder="1" applyAlignment="1">
      <alignment horizontal="right" vertical="center"/>
    </xf>
    <xf numFmtId="0" fontId="0" fillId="3" borderId="0" xfId="0" applyFill="1"/>
    <xf numFmtId="0" fontId="3" fillId="3" borderId="1" xfId="1" applyFont="1" applyFill="1" applyBorder="1" applyAlignment="1">
      <alignment horizontal="center" vertical="center" wrapText="1"/>
    </xf>
    <xf numFmtId="0" fontId="3" fillId="3" borderId="1" xfId="1" quotePrefix="1" applyFont="1" applyFill="1" applyBorder="1" applyAlignment="1">
      <alignment horizontal="left" vertical="center" wrapText="1"/>
    </xf>
  </cellXfs>
  <cellStyles count="4">
    <cellStyle name="Обычный" xfId="0" builtinId="0"/>
    <cellStyle name="Обычный_Книга1" xfId="2"/>
    <cellStyle name="Обычный_Расчет" xfId="1"/>
    <cellStyle name="Процентный 2" xfId="3"/>
  </cellStyles>
  <dxfs count="0"/>
  <tableStyles count="0" defaultTableStyle="TableStyleMedium2" defaultPivotStyle="PivotStyleLight16"/>
  <colors>
    <mruColors>
      <color rgb="FF00FF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N6\pln6\Documents%20and%20Settings\pln6\&#1056;&#1072;&#1073;&#1086;&#1095;&#1080;&#1081;%20&#1089;&#1090;&#1086;&#1083;\&#1041;&#1072;&#1083;&#1072;&#1085;&#1089;%20&#1085;&#1072;%202017-2021&#1075;&#107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Заполнить"/>
      <sheetName val="Баланс"/>
      <sheetName val="Отпуск"/>
      <sheetName val="П1.3 (2)"/>
      <sheetName val="3. Оплата труда"/>
      <sheetName val="4. Амортизация"/>
      <sheetName val="5. Расчет ОПФ"/>
      <sheetName val="6. Калькуляция"/>
      <sheetName val="7. Финанс."/>
      <sheetName val="8. Кап.влож."/>
      <sheetName val="9. Прибыль"/>
      <sheetName val="10. Общехоз."/>
      <sheetName val="11.Ремонты"/>
      <sheetName val="П2.1"/>
      <sheetName val="П2.2"/>
      <sheetName val="таб.1,30"/>
      <sheetName val="15. Смета"/>
      <sheetName val="П 1.24"/>
      <sheetName val="П 1.25"/>
      <sheetName val=" П 1.13"/>
    </sheetNames>
    <sheetDataSet>
      <sheetData sheetId="0" refreshError="1">
        <row r="2">
          <cell r="C2" t="str">
            <v>Сибайский филиал АО "Учалинский ГОК"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6"/>
  <sheetViews>
    <sheetView tabSelected="1" workbookViewId="0">
      <selection activeCell="B12" sqref="B12"/>
    </sheetView>
  </sheetViews>
  <sheetFormatPr defaultRowHeight="14.4"/>
  <cols>
    <col min="1" max="1" width="12" customWidth="1"/>
    <col min="2" max="2" width="56.109375" customWidth="1"/>
    <col min="3" max="7" width="16.44140625" customWidth="1"/>
  </cols>
  <sheetData>
    <row r="1" spans="1:7" ht="15.6">
      <c r="A1" s="1" t="str">
        <f>[1]Заполнить!C2</f>
        <v>Сибайский филиал АО "Учалинский ГОК"</v>
      </c>
      <c r="B1" s="2"/>
      <c r="C1" s="2"/>
      <c r="D1" s="2"/>
      <c r="E1" s="2"/>
      <c r="F1" s="2"/>
      <c r="G1" s="2"/>
    </row>
    <row r="2" spans="1:7" ht="15.6">
      <c r="A2" s="3"/>
      <c r="B2" s="3"/>
      <c r="C2" s="3"/>
      <c r="D2" s="3"/>
      <c r="E2" s="3"/>
      <c r="F2" s="3"/>
      <c r="G2" s="3"/>
    </row>
    <row r="3" spans="1:7" ht="15.6">
      <c r="A3" s="4" t="s">
        <v>0</v>
      </c>
      <c r="B3" s="4"/>
      <c r="C3" s="4"/>
      <c r="D3" s="4"/>
      <c r="E3" s="4"/>
      <c r="F3" s="4"/>
      <c r="G3" s="4"/>
    </row>
    <row r="4" spans="1:7" ht="15.6">
      <c r="A4" s="2"/>
      <c r="B4" s="5"/>
      <c r="C4" s="5"/>
      <c r="D4" s="5"/>
      <c r="E4" s="5"/>
      <c r="F4" s="5"/>
      <c r="G4" s="5"/>
    </row>
    <row r="5" spans="1:7" ht="15.6">
      <c r="A5" s="6" t="s">
        <v>1</v>
      </c>
      <c r="B5" s="7" t="s">
        <v>2</v>
      </c>
      <c r="C5" s="6" t="s">
        <v>3</v>
      </c>
      <c r="D5" s="6"/>
      <c r="E5" s="6"/>
      <c r="F5" s="6"/>
      <c r="G5" s="6"/>
    </row>
    <row r="6" spans="1:7" ht="15.6">
      <c r="A6" s="6"/>
      <c r="B6" s="3"/>
      <c r="C6" s="8" t="s">
        <v>4</v>
      </c>
      <c r="D6" s="8" t="s">
        <v>5</v>
      </c>
      <c r="E6" s="8"/>
      <c r="F6" s="8"/>
      <c r="G6" s="8"/>
    </row>
    <row r="7" spans="1:7" ht="15.6">
      <c r="A7" s="6"/>
      <c r="B7" s="9"/>
      <c r="C7" s="8"/>
      <c r="D7" s="10" t="s">
        <v>6</v>
      </c>
      <c r="E7" s="10" t="s">
        <v>7</v>
      </c>
      <c r="F7" s="10" t="s">
        <v>8</v>
      </c>
      <c r="G7" s="10" t="s">
        <v>9</v>
      </c>
    </row>
    <row r="8" spans="1:7" ht="15.6">
      <c r="A8" s="11">
        <v>1</v>
      </c>
      <c r="B8" s="27" t="s">
        <v>10</v>
      </c>
      <c r="C8" s="12">
        <f>C17+C16+C14</f>
        <v>19.322700000000001</v>
      </c>
      <c r="D8" s="12">
        <v>17.222899999999999</v>
      </c>
      <c r="E8" s="12">
        <v>2.0718000000000001</v>
      </c>
      <c r="F8" s="12">
        <v>1.8800000000000001E-2</v>
      </c>
      <c r="G8" s="12">
        <v>9.1999999999999998E-3</v>
      </c>
    </row>
    <row r="9" spans="1:7" ht="15.6">
      <c r="A9" s="13" t="s">
        <v>11</v>
      </c>
      <c r="B9" s="27" t="s">
        <v>12</v>
      </c>
      <c r="C9" s="12">
        <f>D9+E9+F9+G9</f>
        <v>19.322699999999998</v>
      </c>
      <c r="D9" s="12">
        <f>D8</f>
        <v>17.222899999999999</v>
      </c>
      <c r="E9" s="12">
        <f>E8</f>
        <v>2.0718000000000001</v>
      </c>
      <c r="F9" s="12">
        <f>F8</f>
        <v>1.8800000000000001E-2</v>
      </c>
      <c r="G9" s="12">
        <f>G8</f>
        <v>9.1999999999999998E-3</v>
      </c>
    </row>
    <row r="10" spans="1:7" ht="15.6">
      <c r="A10" s="13" t="s">
        <v>13</v>
      </c>
      <c r="B10" s="27" t="s">
        <v>14</v>
      </c>
      <c r="C10" s="12">
        <f>E10+F10+G10</f>
        <v>2.0553000000000003</v>
      </c>
      <c r="D10" s="12">
        <f>SUM(D11:D13)</f>
        <v>0</v>
      </c>
      <c r="E10" s="12">
        <f>SUM(E11:E13)</f>
        <v>0.93620000000000003</v>
      </c>
      <c r="F10" s="12">
        <f>SUM(F11:F13)</f>
        <v>0.94750000000000001</v>
      </c>
      <c r="G10" s="12">
        <f>SUM(G11:G13)</f>
        <v>0.1716</v>
      </c>
    </row>
    <row r="11" spans="1:7" ht="15.6">
      <c r="A11" s="13" t="s">
        <v>15</v>
      </c>
      <c r="B11" s="30" t="s">
        <v>6</v>
      </c>
      <c r="C11" s="12">
        <f>E11+F11</f>
        <v>1.6647000000000001</v>
      </c>
      <c r="D11" s="14"/>
      <c r="E11" s="15">
        <v>0.93620000000000003</v>
      </c>
      <c r="F11" s="15">
        <v>0.72850000000000004</v>
      </c>
      <c r="G11" s="14"/>
    </row>
    <row r="12" spans="1:7" ht="15.6">
      <c r="A12" s="13" t="s">
        <v>16</v>
      </c>
      <c r="B12" s="30" t="s">
        <v>7</v>
      </c>
      <c r="C12" s="12">
        <f>F12</f>
        <v>0.219</v>
      </c>
      <c r="D12" s="14"/>
      <c r="E12" s="14"/>
      <c r="F12" s="15">
        <v>0.219</v>
      </c>
      <c r="G12" s="14"/>
    </row>
    <row r="13" spans="1:7" ht="15.6">
      <c r="A13" s="13" t="s">
        <v>17</v>
      </c>
      <c r="B13" s="30" t="s">
        <v>8</v>
      </c>
      <c r="C13" s="12">
        <f>D13+E13+F13+G13</f>
        <v>0.1716</v>
      </c>
      <c r="D13" s="14"/>
      <c r="E13" s="14"/>
      <c r="F13" s="14"/>
      <c r="G13" s="15">
        <v>0.1716</v>
      </c>
    </row>
    <row r="14" spans="1:7" ht="15.6">
      <c r="A14" s="13" t="s">
        <v>18</v>
      </c>
      <c r="B14" s="27" t="s">
        <v>19</v>
      </c>
      <c r="C14" s="12">
        <f>D14+E14+F14+G14</f>
        <v>0.43680000000000002</v>
      </c>
      <c r="D14" s="15">
        <v>0.21160000000000001</v>
      </c>
      <c r="E14" s="15">
        <v>0.123</v>
      </c>
      <c r="F14" s="15">
        <v>7.0400000000000004E-2</v>
      </c>
      <c r="G14" s="15">
        <v>3.1800000000000002E-2</v>
      </c>
    </row>
    <row r="15" spans="1:7" ht="15.6">
      <c r="A15" s="13" t="s">
        <v>20</v>
      </c>
      <c r="B15" s="27" t="s">
        <v>21</v>
      </c>
      <c r="C15" s="16">
        <f>IF(C8&gt;0,C14/C8,0)</f>
        <v>2.2605536493347202E-2</v>
      </c>
      <c r="D15" s="16">
        <f>IF(D8&gt;0,D14/(D8+D10),0)</f>
        <v>1.2285968100610235E-2</v>
      </c>
      <c r="E15" s="16">
        <f>IF(E8&gt;0,E14/(E8+E10),0)</f>
        <v>4.0890957446808512E-2</v>
      </c>
      <c r="F15" s="16">
        <f>IF(F8&gt;0,F14/(F8+F10),0)</f>
        <v>7.2855220945876029E-2</v>
      </c>
      <c r="G15" s="16">
        <f>IF(G8&gt;0,G14/(G8+G10),0)</f>
        <v>0.17588495575221239</v>
      </c>
    </row>
    <row r="16" spans="1:7" ht="31.2">
      <c r="A16" s="13" t="s">
        <v>22</v>
      </c>
      <c r="B16" s="27" t="s">
        <v>23</v>
      </c>
      <c r="C16" s="12">
        <f>D16+E16+F16+G16</f>
        <v>12.933999999999999</v>
      </c>
      <c r="D16" s="17">
        <v>11.815799999999999</v>
      </c>
      <c r="E16" s="15">
        <v>1.1182000000000001</v>
      </c>
      <c r="F16" s="15"/>
      <c r="G16" s="15"/>
    </row>
    <row r="17" spans="1:7" s="29" customFormat="1" ht="15.6">
      <c r="A17" s="26" t="s">
        <v>24</v>
      </c>
      <c r="B17" s="27" t="s">
        <v>25</v>
      </c>
      <c r="C17" s="28">
        <f>D17+E17+F17+G17</f>
        <v>5.9519000000000002</v>
      </c>
      <c r="D17" s="28">
        <f>D18+D20</f>
        <v>3.5308000000000002</v>
      </c>
      <c r="E17" s="28">
        <f>E18+E20</f>
        <v>1.5478000000000001</v>
      </c>
      <c r="F17" s="28">
        <f>F18+F20</f>
        <v>0.55510000000000004</v>
      </c>
      <c r="G17" s="28">
        <f>G18+G20</f>
        <v>0.31819999999999998</v>
      </c>
    </row>
    <row r="18" spans="1:7" ht="31.2">
      <c r="A18" s="11" t="s">
        <v>26</v>
      </c>
      <c r="B18" s="31" t="s">
        <v>27</v>
      </c>
      <c r="C18" s="12">
        <f>D18+E18+F18+G18</f>
        <v>1.7227000000000001</v>
      </c>
      <c r="D18" s="15">
        <v>0.84940000000000004</v>
      </c>
      <c r="E18" s="15">
        <v>0</v>
      </c>
      <c r="F18" s="15">
        <v>0.55510000000000004</v>
      </c>
      <c r="G18" s="15">
        <v>0.31819999999999998</v>
      </c>
    </row>
    <row r="19" spans="1:7" ht="31.2">
      <c r="A19" s="11" t="s">
        <v>28</v>
      </c>
      <c r="B19" s="31" t="s">
        <v>29</v>
      </c>
      <c r="C19" s="12">
        <f>D19+E19+F19+G19</f>
        <v>0</v>
      </c>
      <c r="D19" s="15"/>
      <c r="E19" s="15"/>
      <c r="F19" s="15"/>
      <c r="G19" s="15"/>
    </row>
    <row r="20" spans="1:7" ht="15.6">
      <c r="A20" s="11" t="s">
        <v>30</v>
      </c>
      <c r="B20" s="31" t="s">
        <v>31</v>
      </c>
      <c r="C20" s="12">
        <f>D20+E20+F20+G20</f>
        <v>4.2292000000000005</v>
      </c>
      <c r="D20" s="15">
        <v>2.6814</v>
      </c>
      <c r="E20" s="15">
        <v>1.5478000000000001</v>
      </c>
      <c r="F20" s="15"/>
      <c r="G20" s="15"/>
    </row>
    <row r="21" spans="1:7" ht="15.6">
      <c r="A21" s="18"/>
      <c r="B21" s="19"/>
      <c r="C21" s="19"/>
      <c r="D21" s="19"/>
      <c r="E21" s="19"/>
      <c r="F21" s="19"/>
      <c r="G21" s="19"/>
    </row>
    <row r="22" spans="1:7" ht="15.6">
      <c r="A22" s="11" t="s">
        <v>32</v>
      </c>
      <c r="B22" s="20" t="s">
        <v>33</v>
      </c>
      <c r="C22" s="12">
        <f>C30+C31+C28</f>
        <v>147.21757289999999</v>
      </c>
      <c r="D22" s="12">
        <v>132.224908</v>
      </c>
      <c r="E22" s="12">
        <v>14.792717</v>
      </c>
      <c r="F22" s="12">
        <v>0.13420199999999999</v>
      </c>
      <c r="G22" s="12">
        <v>6.5745999999999999E-2</v>
      </c>
    </row>
    <row r="23" spans="1:7" ht="15.6">
      <c r="A23" s="13" t="s">
        <v>34</v>
      </c>
      <c r="B23" s="21" t="s">
        <v>12</v>
      </c>
      <c r="C23" s="12">
        <f>D23+E23+F23+G23</f>
        <v>147.21757299999999</v>
      </c>
      <c r="D23" s="15">
        <f>D22</f>
        <v>132.224908</v>
      </c>
      <c r="E23" s="15">
        <f>E22</f>
        <v>14.792717</v>
      </c>
      <c r="F23" s="15">
        <f>F22</f>
        <v>0.13420199999999999</v>
      </c>
      <c r="G23" s="15">
        <f>G22</f>
        <v>6.5745999999999999E-2</v>
      </c>
    </row>
    <row r="24" spans="1:7" ht="15.6">
      <c r="A24" s="13" t="s">
        <v>35</v>
      </c>
      <c r="B24" s="21" t="s">
        <v>14</v>
      </c>
      <c r="C24" s="12">
        <f>E24+F24+G24</f>
        <v>3.2721672000000002</v>
      </c>
      <c r="D24" s="12">
        <f>SUM(D25:D27)</f>
        <v>0</v>
      </c>
      <c r="E24" s="12">
        <f>SUM(E25:E27)</f>
        <v>0</v>
      </c>
      <c r="F24" s="12">
        <f>SUM(F25:F27)</f>
        <v>2.8406232</v>
      </c>
      <c r="G24" s="12">
        <f>SUM(G25:G27)</f>
        <v>0.43154399999999998</v>
      </c>
    </row>
    <row r="25" spans="1:7" ht="15.6">
      <c r="A25" s="13" t="s">
        <v>36</v>
      </c>
      <c r="B25" s="22" t="s">
        <v>6</v>
      </c>
      <c r="C25" s="12">
        <f>E25+F25</f>
        <v>0.1085897</v>
      </c>
      <c r="D25" s="14"/>
      <c r="E25" s="15">
        <v>0</v>
      </c>
      <c r="F25" s="15">
        <v>0.1085897</v>
      </c>
      <c r="G25" s="14"/>
    </row>
    <row r="26" spans="1:7" ht="15.6">
      <c r="A26" s="13" t="s">
        <v>37</v>
      </c>
      <c r="B26" s="22" t="s">
        <v>7</v>
      </c>
      <c r="C26" s="12">
        <f>F26</f>
        <v>2.7320335</v>
      </c>
      <c r="D26" s="14"/>
      <c r="E26" s="14"/>
      <c r="F26" s="15">
        <v>2.7320335</v>
      </c>
      <c r="G26" s="14"/>
    </row>
    <row r="27" spans="1:7" ht="15.6">
      <c r="A27" s="13" t="s">
        <v>38</v>
      </c>
      <c r="B27" s="22" t="s">
        <v>8</v>
      </c>
      <c r="C27" s="12">
        <f>D27+E27+F27+G27</f>
        <v>0.43154399999999998</v>
      </c>
      <c r="D27" s="14"/>
      <c r="E27" s="14"/>
      <c r="F27" s="14"/>
      <c r="G27" s="15">
        <v>0.43154399999999998</v>
      </c>
    </row>
    <row r="28" spans="1:7" ht="15.6">
      <c r="A28" s="13" t="s">
        <v>39</v>
      </c>
      <c r="B28" s="21" t="s">
        <v>40</v>
      </c>
      <c r="C28" s="12">
        <f>D28+E28+F28+G28</f>
        <v>2.4987803</v>
      </c>
      <c r="D28" s="15">
        <v>1.6263498000000001</v>
      </c>
      <c r="E28" s="15">
        <v>0.60195209999999999</v>
      </c>
      <c r="F28" s="15">
        <v>0.22532430000000001</v>
      </c>
      <c r="G28" s="15">
        <v>4.5154100000000003E-2</v>
      </c>
    </row>
    <row r="29" spans="1:7" ht="15.6">
      <c r="A29" s="11" t="s">
        <v>41</v>
      </c>
      <c r="B29" s="20" t="s">
        <v>42</v>
      </c>
      <c r="C29" s="16">
        <f>IF(C22&gt;0,C28/C22,0)</f>
        <v>1.6973383345324802E-2</v>
      </c>
      <c r="D29" s="16">
        <f>IF(D22&gt;0,D28/(D22+D24),0)</f>
        <v>1.2299874695318375E-2</v>
      </c>
      <c r="E29" s="16">
        <f>IF(E22&gt;0,E28/(E22+E24),0)</f>
        <v>4.0692463730631769E-2</v>
      </c>
      <c r="F29" s="16">
        <f>IF(F22&gt;0,F28/(F22+F24),0)</f>
        <v>7.5743710924594823E-2</v>
      </c>
      <c r="G29" s="16">
        <f>IF(G22&gt;0,G28/(G22+G24),0)</f>
        <v>9.080033783104427E-2</v>
      </c>
    </row>
    <row r="30" spans="1:7" ht="31.2">
      <c r="A30" s="13" t="s">
        <v>43</v>
      </c>
      <c r="B30" s="21" t="s">
        <v>44</v>
      </c>
      <c r="C30" s="12">
        <f>D30+E30+F30+G30</f>
        <v>103.8080466</v>
      </c>
      <c r="D30" s="12">
        <v>97.740850199999997</v>
      </c>
      <c r="E30" s="12">
        <v>5.8902869000000004</v>
      </c>
      <c r="F30" s="12">
        <v>0.1171334</v>
      </c>
      <c r="G30" s="12">
        <v>5.9776099999999999E-2</v>
      </c>
    </row>
    <row r="31" spans="1:7" s="29" customFormat="1" ht="15.6">
      <c r="A31" s="26" t="s">
        <v>45</v>
      </c>
      <c r="B31" s="27" t="s">
        <v>46</v>
      </c>
      <c r="C31" s="28">
        <f>D31+E31+F31+G31</f>
        <v>40.910745999999996</v>
      </c>
      <c r="D31" s="28">
        <f>D32+D34</f>
        <v>32.749118099999997</v>
      </c>
      <c r="E31" s="28">
        <f>E32+E34</f>
        <v>5.5684446000000003</v>
      </c>
      <c r="F31" s="28">
        <f>F32+F34</f>
        <v>2.2008234999999998</v>
      </c>
      <c r="G31" s="28">
        <f>G32+G34</f>
        <v>0.39235979999999998</v>
      </c>
    </row>
    <row r="32" spans="1:7" ht="31.2">
      <c r="A32" s="13" t="s">
        <v>47</v>
      </c>
      <c r="B32" s="20" t="s">
        <v>48</v>
      </c>
      <c r="C32" s="12">
        <f>D32+E32+F32+G32</f>
        <v>5.3649690000000003</v>
      </c>
      <c r="D32" s="15">
        <v>3.4302446</v>
      </c>
      <c r="E32" s="15">
        <v>0</v>
      </c>
      <c r="F32" s="15">
        <v>1.5423646</v>
      </c>
      <c r="G32" s="15">
        <v>0.39235979999999998</v>
      </c>
    </row>
    <row r="33" spans="1:7" ht="15.6">
      <c r="A33" s="13" t="s">
        <v>49</v>
      </c>
      <c r="B33" s="23" t="s">
        <v>50</v>
      </c>
      <c r="C33" s="12">
        <f>D33+E33+F33+G33</f>
        <v>0</v>
      </c>
      <c r="D33" s="24"/>
      <c r="E33" s="24"/>
      <c r="F33" s="24"/>
      <c r="G33" s="24"/>
    </row>
    <row r="34" spans="1:7" ht="15.6">
      <c r="A34" s="13" t="s">
        <v>51</v>
      </c>
      <c r="B34" s="23" t="s">
        <v>31</v>
      </c>
      <c r="C34" s="12">
        <f>D34+E34+F34+G34</f>
        <v>35.545777000000001</v>
      </c>
      <c r="D34" s="15">
        <v>29.318873499999999</v>
      </c>
      <c r="E34" s="15">
        <v>5.5684446000000003</v>
      </c>
      <c r="F34" s="15">
        <v>0.65845889999999996</v>
      </c>
      <c r="G34" s="15">
        <v>0</v>
      </c>
    </row>
    <row r="35" spans="1:7" ht="15.6">
      <c r="A35" s="18"/>
      <c r="B35" s="19"/>
      <c r="C35" s="19"/>
      <c r="D35" s="19"/>
      <c r="E35" s="19"/>
      <c r="F35" s="19"/>
      <c r="G35" s="19"/>
    </row>
    <row r="36" spans="1:7" ht="15.6">
      <c r="A36" s="11">
        <v>6</v>
      </c>
      <c r="B36" s="11" t="s">
        <v>52</v>
      </c>
      <c r="C36" s="25">
        <f>(C22-C28)/(C8-C14)*1000</f>
        <v>7662.7956623724585</v>
      </c>
      <c r="D36" s="25">
        <f>(D22+D24-D28)/(D8+D10-D14)*1000</f>
        <v>7677.1650726281941</v>
      </c>
      <c r="E36" s="25">
        <f>(E22+E24-E28)/(E8+E10-E14)*1000</f>
        <v>4918.8093240901217</v>
      </c>
      <c r="F36" s="25">
        <f>(F22+F24-F28)/(F8+F10-F14)*1000</f>
        <v>3068.9819176247347</v>
      </c>
      <c r="G36" s="25">
        <f>(G22+G24-G28)/(G8+G10-G14)*1000</f>
        <v>3034.4691275167779</v>
      </c>
    </row>
  </sheetData>
  <mergeCells count="9">
    <mergeCell ref="A21:G21"/>
    <mergeCell ref="A35:G35"/>
    <mergeCell ref="A2:G2"/>
    <mergeCell ref="A3:G3"/>
    <mergeCell ref="A5:A7"/>
    <mergeCell ref="B5:B7"/>
    <mergeCell ref="C5:G5"/>
    <mergeCell ref="C6:C7"/>
    <mergeCell ref="D6:G6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BESK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Юрьев Евгений Михайлович</dc:creator>
  <cp:lastModifiedBy>11</cp:lastModifiedBy>
  <cp:lastPrinted>2020-03-27T06:29:58Z</cp:lastPrinted>
  <dcterms:created xsi:type="dcterms:W3CDTF">2016-10-12T12:05:17Z</dcterms:created>
  <dcterms:modified xsi:type="dcterms:W3CDTF">2021-01-19T04:33:17Z</dcterms:modified>
</cp:coreProperties>
</file>